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jeffe\Downloads\Telegram Desktop\"/>
    </mc:Choice>
  </mc:AlternateContent>
  <xr:revisionPtr revIDLastSave="0" documentId="13_ncr:1_{97C00051-92AA-4519-ACED-7C5F55A18FE5}" xr6:coauthVersionLast="46" xr6:coauthVersionMax="46" xr10:uidLastSave="{00000000-0000-0000-0000-000000000000}"/>
  <bookViews>
    <workbookView xWindow="-33615" yWindow="2010" windowWidth="20835" windowHeight="11865" tabRatio="819" activeTab="1" xr2:uid="{00000000-000D-0000-FFFF-FFFF00000000}"/>
  </bookViews>
  <sheets>
    <sheet name="BUY (stocks)" sheetId="5" r:id="rId1"/>
    <sheet name="SELL (stocks)" sheetId="6" r:id="rId2"/>
    <sheet name="BUY (forex)" sheetId="1" r:id="rId3"/>
    <sheet name="SELL (forex)" sheetId="2" r:id="rId4"/>
    <sheet name="BUY (JPY)" sheetId="3" r:id="rId5"/>
    <sheet name="SELL (JPY)" sheetId="4" r:id="rId6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C10" i="4"/>
  <c r="C8" i="4"/>
  <c r="C9" i="4" s="1"/>
  <c r="D7" i="4"/>
  <c r="E11" i="4"/>
  <c r="C14" i="4" s="1"/>
  <c r="C15" i="4" s="1"/>
  <c r="C16" i="4" s="1"/>
  <c r="D7" i="1"/>
  <c r="C11" i="1"/>
  <c r="E11" i="1"/>
  <c r="C14" i="1"/>
  <c r="C15" i="1"/>
  <c r="C16" i="1"/>
  <c r="C8" i="5"/>
  <c r="C9" i="5"/>
  <c r="C8" i="6"/>
  <c r="C9" i="6"/>
  <c r="C8" i="1"/>
  <c r="C9" i="1"/>
  <c r="C10" i="5"/>
  <c r="C11" i="6"/>
  <c r="C14" i="6"/>
  <c r="C15" i="6"/>
  <c r="C16" i="6"/>
  <c r="C10" i="6"/>
  <c r="C11" i="5"/>
  <c r="C14" i="5"/>
  <c r="C15" i="5"/>
  <c r="C16" i="5"/>
  <c r="D7" i="3"/>
  <c r="C11" i="3"/>
  <c r="E11" i="3"/>
  <c r="C10" i="3"/>
  <c r="C8" i="3"/>
  <c r="C9" i="3"/>
  <c r="C14" i="3"/>
  <c r="C15" i="3"/>
  <c r="C16" i="3"/>
  <c r="C11" i="2"/>
  <c r="E11" i="2"/>
  <c r="C14" i="2"/>
  <c r="D7" i="2"/>
  <c r="C15" i="2"/>
  <c r="C16" i="2"/>
  <c r="C10" i="2"/>
  <c r="C8" i="2"/>
  <c r="C9" i="2"/>
  <c r="C10" i="1"/>
</calcChain>
</file>

<file path=xl/sharedStrings.xml><?xml version="1.0" encoding="utf-8"?>
<sst xmlns="http://schemas.openxmlformats.org/spreadsheetml/2006/main" count="274" uniqueCount="60">
  <si>
    <t>Trading Plan</t>
  </si>
  <si>
    <t>A</t>
  </si>
  <si>
    <t>B</t>
  </si>
  <si>
    <t>C</t>
  </si>
  <si>
    <t>Date of analysis</t>
  </si>
  <si>
    <t>Security Name and Symbol</t>
  </si>
  <si>
    <t>Entry Level</t>
  </si>
  <si>
    <t>Stop loss level</t>
  </si>
  <si>
    <t>ATR</t>
  </si>
  <si>
    <t xml:space="preserve">Maximum entry </t>
  </si>
  <si>
    <t>Formula</t>
  </si>
  <si>
    <t>Remarks</t>
  </si>
  <si>
    <t>(Plus for long, minus for short)</t>
  </si>
  <si>
    <t>Profit target</t>
  </si>
  <si>
    <t>Entry level (C ) +/- [2 x ATR ( E)]</t>
  </si>
  <si>
    <t>Difference between Entry Level (C ) and Stop Loss Level (D )</t>
  </si>
  <si>
    <t>$ Amount to risk</t>
  </si>
  <si>
    <t>Commission, Slippage and other expenses</t>
  </si>
  <si>
    <t>Amount of shares/contracts to enter:</t>
  </si>
  <si>
    <t>(I-J)/H</t>
  </si>
  <si>
    <t>2 x ATR x K</t>
  </si>
  <si>
    <t>$ Amount of profit if profit target hit</t>
  </si>
  <si>
    <t>Risk to reward ratio (minimum 2)</t>
  </si>
  <si>
    <t>L / (K x H)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</si>
  <si>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</si>
  <si>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</si>
  <si>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</si>
  <si>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</si>
  <si>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</si>
  <si>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</si>
  <si>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</si>
  <si>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</si>
  <si>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</si>
  <si>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</si>
  <si>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Entry level (C ) - Stop Loss Level ( D), if long. 
Stop Loss level (D ) - Entry Level (C ) if short. </t>
  </si>
  <si>
    <t>Price action</t>
  </si>
  <si>
    <t>2% of capital</t>
  </si>
  <si>
    <t>Stop loss level (D ) +/- (1.2 x ATR( E))</t>
  </si>
  <si>
    <t>EUR/AUD</t>
  </si>
  <si>
    <t>Column D in pips</t>
  </si>
  <si>
    <t>*Continue with trading plan only if F &gt; C for long/Buy</t>
  </si>
  <si>
    <t>*Continue with trading plan only if F &lt; C for short/Sell</t>
  </si>
  <si>
    <t xml:space="preserve">Strat price action dates: </t>
  </si>
  <si>
    <t xml:space="preserve">Tact price action dates: </t>
  </si>
  <si>
    <t>USD/JPY</t>
  </si>
  <si>
    <t>AGN</t>
  </si>
  <si>
    <t>Nobel Energy Inc</t>
  </si>
  <si>
    <t>Stop loss level (D ) +/- (ATR( E) x 1.2)</t>
  </si>
  <si>
    <t>/GC</t>
  </si>
  <si>
    <t>Strat price action dates: 11 &amp; 18 Nov</t>
  </si>
  <si>
    <t>Tact price action dates: 18 &amp; 19 Nov</t>
  </si>
  <si>
    <t>Support level (lowest point in the latest seller in ctrl span): 1446.2</t>
  </si>
  <si>
    <t xml:space="preserve">Resistance level (highest point in the latest buyer in ctrl span): </t>
  </si>
  <si>
    <t xml:space="preserve">Support level (lowest point in the latest seller in ctrl span): </t>
  </si>
  <si>
    <t>D/4H</t>
  </si>
  <si>
    <t>AUD/JPY</t>
  </si>
  <si>
    <t>Gold Futures; W/D</t>
  </si>
  <si>
    <t>USD/CAD</t>
  </si>
  <si>
    <t>21&amp;22Nov</t>
  </si>
  <si>
    <t>29Nov,10pm, 30Nov,2am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</si>
</sst>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4" borderId="0" xfId="0" applyFont="1" applyFill="1"/>
    <xf numFmtId="0" fontId="2" fillId="0" borderId="1" xfId="0" applyFont="1" applyBorder="1"/>
    <xf numFmtId="15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4" fillId="3" borderId="1" xfId="0" applyFont="1" applyFill="1" applyBorder="1" applyAlignment="1">
      <alignment horizontal="center"/>
    </xf>
    <xf numFmtId="0" fontId="5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4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C16" sqref="C16"/>
    </sheetView>
  </sheetViews>
  <sheetFormatPr defaultColWidth="9.109375" defaultRowHeight="14.4" x14ac:dyDescent="0.3"/>
  <cols>
    <col min="1" max="1" width="4" style="2" customWidth="1"/>
    <col min="2" max="2" width="53" style="2" customWidth="1"/>
    <col min="3" max="3" width="14.77734375" style="2" customWidth="1"/>
    <col min="4" max="4" width="42.5546875" style="2" customWidth="1"/>
    <col min="5" max="5" width="28.33203125" style="2" bestFit="1" customWidth="1"/>
    <col min="6" max="16384" width="9.109375" style="2"/>
  </cols>
  <sheetData>
    <row r="1" spans="1:5" ht="25.8" x14ac:dyDescent="0.5">
      <c r="A1" s="1" t="s">
        <v>0</v>
      </c>
    </row>
    <row r="2" spans="1:5" x14ac:dyDescent="0.3">
      <c r="D2" s="3" t="s">
        <v>10</v>
      </c>
      <c r="E2" s="3" t="s">
        <v>11</v>
      </c>
    </row>
    <row r="3" spans="1:5" x14ac:dyDescent="0.3">
      <c r="A3" s="4" t="s">
        <v>1</v>
      </c>
      <c r="B3" s="4" t="s">
        <v>4</v>
      </c>
      <c r="C3" s="5">
        <v>43796</v>
      </c>
      <c r="D3" s="6"/>
      <c r="E3" s="6"/>
    </row>
    <row r="4" spans="1:5" x14ac:dyDescent="0.3">
      <c r="A4" s="4" t="s">
        <v>2</v>
      </c>
      <c r="B4" s="4" t="s">
        <v>5</v>
      </c>
      <c r="C4" s="9" t="s">
        <v>48</v>
      </c>
      <c r="D4" s="6" t="s">
        <v>56</v>
      </c>
      <c r="E4" s="6"/>
    </row>
    <row r="5" spans="1:5" x14ac:dyDescent="0.3">
      <c r="A5" s="4" t="s">
        <v>3</v>
      </c>
      <c r="B5" s="4" t="s">
        <v>6</v>
      </c>
      <c r="C5" s="7">
        <v>1456.25</v>
      </c>
      <c r="D5" s="6" t="s">
        <v>35</v>
      </c>
      <c r="E5" s="8"/>
    </row>
    <row r="6" spans="1:5" x14ac:dyDescent="0.3">
      <c r="A6" s="4" t="s">
        <v>24</v>
      </c>
      <c r="B6" s="4" t="s">
        <v>7</v>
      </c>
      <c r="C6" s="9">
        <v>1446.1</v>
      </c>
      <c r="D6" s="6"/>
      <c r="E6" s="6"/>
    </row>
    <row r="7" spans="1:5" x14ac:dyDescent="0.3">
      <c r="A7" s="4" t="s">
        <v>25</v>
      </c>
      <c r="B7" s="4" t="s">
        <v>8</v>
      </c>
      <c r="C7" s="9">
        <v>44.2</v>
      </c>
      <c r="D7" s="6"/>
      <c r="E7" s="6"/>
    </row>
    <row r="8" spans="1:5" x14ac:dyDescent="0.3">
      <c r="A8" s="4" t="s">
        <v>26</v>
      </c>
      <c r="B8" s="4" t="s">
        <v>9</v>
      </c>
      <c r="C8" s="10">
        <f>C6+(1.2*C7)</f>
        <v>1499.1399999999999</v>
      </c>
      <c r="D8" s="6" t="s">
        <v>37</v>
      </c>
      <c r="E8" s="6" t="s">
        <v>12</v>
      </c>
    </row>
    <row r="9" spans="1:5" x14ac:dyDescent="0.3">
      <c r="A9" s="4"/>
      <c r="B9" s="4" t="s">
        <v>40</v>
      </c>
      <c r="C9" s="11" t="str">
        <f>IF(C8&gt;C5, "YES", "NO")</f>
        <v>YES</v>
      </c>
      <c r="D9" s="6"/>
      <c r="E9" s="6"/>
    </row>
    <row r="10" spans="1:5" x14ac:dyDescent="0.3">
      <c r="A10" s="4" t="s">
        <v>27</v>
      </c>
      <c r="B10" s="4" t="s">
        <v>13</v>
      </c>
      <c r="C10" s="10">
        <f>C5+(2*C7)</f>
        <v>1544.65</v>
      </c>
      <c r="D10" s="6" t="s">
        <v>14</v>
      </c>
      <c r="E10" s="6" t="s">
        <v>12</v>
      </c>
    </row>
    <row r="11" spans="1:5" ht="28.8" x14ac:dyDescent="0.3">
      <c r="A11" s="4" t="s">
        <v>28</v>
      </c>
      <c r="B11" s="4" t="s">
        <v>15</v>
      </c>
      <c r="C11" s="10">
        <f>C5-C6</f>
        <v>10.150000000000091</v>
      </c>
      <c r="D11" s="12" t="s">
        <v>34</v>
      </c>
      <c r="E11" s="6"/>
    </row>
    <row r="12" spans="1:5" x14ac:dyDescent="0.3">
      <c r="A12" s="4" t="s">
        <v>29</v>
      </c>
      <c r="B12" s="4" t="s">
        <v>16</v>
      </c>
      <c r="C12" s="10">
        <v>100</v>
      </c>
      <c r="D12" s="6" t="s">
        <v>36</v>
      </c>
      <c r="E12" s="6"/>
    </row>
    <row r="13" spans="1:5" x14ac:dyDescent="0.3">
      <c r="A13" s="4" t="s">
        <v>30</v>
      </c>
      <c r="B13" s="4" t="s">
        <v>17</v>
      </c>
      <c r="C13" s="10">
        <v>50</v>
      </c>
      <c r="D13" s="6"/>
      <c r="E13" s="6"/>
    </row>
    <row r="14" spans="1:5" x14ac:dyDescent="0.3">
      <c r="A14" s="4" t="s">
        <v>31</v>
      </c>
      <c r="B14" s="4" t="s">
        <v>18</v>
      </c>
      <c r="C14" s="13">
        <f>(C12-C13)/C11</f>
        <v>4.9261083743841922</v>
      </c>
      <c r="D14" s="6" t="s">
        <v>19</v>
      </c>
      <c r="E14" s="6"/>
    </row>
    <row r="15" spans="1:5" x14ac:dyDescent="0.3">
      <c r="A15" s="4" t="s">
        <v>32</v>
      </c>
      <c r="B15" s="4" t="s">
        <v>21</v>
      </c>
      <c r="C15" s="13">
        <f>2*C7*C14</f>
        <v>435.4679802955626</v>
      </c>
      <c r="D15" s="6" t="s">
        <v>20</v>
      </c>
      <c r="E15" s="6"/>
    </row>
    <row r="16" spans="1:5" x14ac:dyDescent="0.3">
      <c r="A16" s="4" t="s">
        <v>33</v>
      </c>
      <c r="B16" s="4" t="s">
        <v>22</v>
      </c>
      <c r="C16" s="13">
        <f>C15/(C14*C11)</f>
        <v>8.7093596059112528</v>
      </c>
      <c r="D16" s="6" t="s">
        <v>23</v>
      </c>
      <c r="E16" s="6"/>
    </row>
    <row r="18" spans="2:2" x14ac:dyDescent="0.3">
      <c r="B18" s="2" t="s">
        <v>49</v>
      </c>
    </row>
    <row r="19" spans="2:2" x14ac:dyDescent="0.3">
      <c r="B19" s="2" t="s">
        <v>50</v>
      </c>
    </row>
    <row r="20" spans="2:2" x14ac:dyDescent="0.3">
      <c r="B20" s="2" t="s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abSelected="1" workbookViewId="0">
      <selection activeCell="C10" sqref="C10"/>
    </sheetView>
  </sheetViews>
  <sheetFormatPr defaultColWidth="9.109375" defaultRowHeight="14.4" x14ac:dyDescent="0.3"/>
  <cols>
    <col min="1" max="1" width="4" style="2" customWidth="1"/>
    <col min="2" max="2" width="53" style="2" customWidth="1"/>
    <col min="3" max="3" width="14.77734375" style="2" customWidth="1"/>
    <col min="4" max="4" width="42.5546875" style="2" customWidth="1"/>
    <col min="5" max="5" width="28.33203125" style="2" bestFit="1" customWidth="1"/>
    <col min="6" max="16384" width="9.109375" style="2"/>
  </cols>
  <sheetData>
    <row r="1" spans="1:5" ht="25.8" x14ac:dyDescent="0.5">
      <c r="A1" s="1" t="s">
        <v>0</v>
      </c>
    </row>
    <row r="2" spans="1:5" x14ac:dyDescent="0.3">
      <c r="D2" s="3" t="s">
        <v>10</v>
      </c>
      <c r="E2" s="3" t="s">
        <v>11</v>
      </c>
    </row>
    <row r="3" spans="1:5" x14ac:dyDescent="0.3">
      <c r="A3" s="4" t="s">
        <v>1</v>
      </c>
      <c r="B3" s="4" t="s">
        <v>4</v>
      </c>
      <c r="C3" s="5">
        <v>42864</v>
      </c>
      <c r="D3" s="6"/>
      <c r="E3" s="6"/>
    </row>
    <row r="4" spans="1:5" x14ac:dyDescent="0.3">
      <c r="A4" s="4" t="s">
        <v>2</v>
      </c>
      <c r="B4" s="4" t="s">
        <v>5</v>
      </c>
      <c r="C4" s="15" t="s">
        <v>45</v>
      </c>
      <c r="D4" s="6" t="s">
        <v>46</v>
      </c>
      <c r="E4" s="6"/>
    </row>
    <row r="5" spans="1:5" x14ac:dyDescent="0.3">
      <c r="A5" s="4" t="s">
        <v>3</v>
      </c>
      <c r="B5" s="4" t="s">
        <v>6</v>
      </c>
      <c r="C5" s="7">
        <v>242.5</v>
      </c>
      <c r="D5" s="6" t="s">
        <v>35</v>
      </c>
      <c r="E5" s="16"/>
    </row>
    <row r="6" spans="1:5" x14ac:dyDescent="0.3">
      <c r="A6" s="4" t="s">
        <v>24</v>
      </c>
      <c r="B6" s="4" t="s">
        <v>7</v>
      </c>
      <c r="C6" s="9">
        <v>250.95</v>
      </c>
      <c r="D6" s="6"/>
      <c r="E6" s="6"/>
    </row>
    <row r="7" spans="1:5" x14ac:dyDescent="0.3">
      <c r="A7" s="4" t="s">
        <v>25</v>
      </c>
      <c r="B7" s="4" t="s">
        <v>8</v>
      </c>
      <c r="C7" s="9">
        <v>9.0399999999999991</v>
      </c>
      <c r="D7" s="6"/>
      <c r="E7" s="6"/>
    </row>
    <row r="8" spans="1:5" x14ac:dyDescent="0.3">
      <c r="A8" s="4" t="s">
        <v>26</v>
      </c>
      <c r="B8" s="4" t="s">
        <v>9</v>
      </c>
      <c r="C8" s="10">
        <f>C6-(C7*1.2)</f>
        <v>240.10199999999998</v>
      </c>
      <c r="D8" s="6" t="s">
        <v>47</v>
      </c>
      <c r="E8" s="6" t="s">
        <v>12</v>
      </c>
    </row>
    <row r="9" spans="1:5" x14ac:dyDescent="0.3">
      <c r="A9" s="4"/>
      <c r="B9" s="4" t="s">
        <v>41</v>
      </c>
      <c r="C9" s="11" t="str">
        <f>IF(C8&lt;C5, "YES", "NO")</f>
        <v>YES</v>
      </c>
      <c r="D9" s="6"/>
      <c r="E9" s="6"/>
    </row>
    <row r="10" spans="1:5" x14ac:dyDescent="0.3">
      <c r="A10" s="4" t="s">
        <v>27</v>
      </c>
      <c r="B10" s="4" t="s">
        <v>13</v>
      </c>
      <c r="C10" s="10">
        <f>C5-(2*C7)</f>
        <v>224.42000000000002</v>
      </c>
      <c r="D10" s="6" t="s">
        <v>14</v>
      </c>
      <c r="E10" s="6" t="s">
        <v>12</v>
      </c>
    </row>
    <row r="11" spans="1:5" ht="28.8" x14ac:dyDescent="0.3">
      <c r="A11" s="4" t="s">
        <v>28</v>
      </c>
      <c r="B11" s="4" t="s">
        <v>15</v>
      </c>
      <c r="C11" s="10">
        <f>C6-C5</f>
        <v>8.4499999999999886</v>
      </c>
      <c r="D11" s="12" t="s">
        <v>34</v>
      </c>
      <c r="E11" s="6"/>
    </row>
    <row r="12" spans="1:5" x14ac:dyDescent="0.3">
      <c r="A12" s="4" t="s">
        <v>29</v>
      </c>
      <c r="B12" s="4" t="s">
        <v>16</v>
      </c>
      <c r="C12" s="10">
        <v>100</v>
      </c>
      <c r="D12" s="6" t="s">
        <v>36</v>
      </c>
      <c r="E12" s="6"/>
    </row>
    <row r="13" spans="1:5" x14ac:dyDescent="0.3">
      <c r="A13" s="4" t="s">
        <v>30</v>
      </c>
      <c r="B13" s="4" t="s">
        <v>17</v>
      </c>
      <c r="C13" s="10">
        <v>50</v>
      </c>
      <c r="D13" s="6"/>
      <c r="E13" s="6"/>
    </row>
    <row r="14" spans="1:5" x14ac:dyDescent="0.3">
      <c r="A14" s="4" t="s">
        <v>31</v>
      </c>
      <c r="B14" s="4" t="s">
        <v>18</v>
      </c>
      <c r="C14" s="13">
        <f>(C12-C13)/C11</f>
        <v>5.9171597633136175</v>
      </c>
      <c r="D14" s="6" t="s">
        <v>19</v>
      </c>
      <c r="E14" s="6"/>
    </row>
    <row r="15" spans="1:5" x14ac:dyDescent="0.3">
      <c r="A15" s="4" t="s">
        <v>32</v>
      </c>
      <c r="B15" s="4" t="s">
        <v>21</v>
      </c>
      <c r="C15" s="13">
        <f>2*C7*C14</f>
        <v>106.9822485207102</v>
      </c>
      <c r="D15" s="6" t="s">
        <v>20</v>
      </c>
      <c r="E15" s="6"/>
    </row>
    <row r="16" spans="1:5" x14ac:dyDescent="0.3">
      <c r="A16" s="4" t="s">
        <v>33</v>
      </c>
      <c r="B16" s="4" t="s">
        <v>22</v>
      </c>
      <c r="C16" s="13">
        <f>C15/(C14*C11)</f>
        <v>2.1396449704142042</v>
      </c>
      <c r="D16" s="6" t="s">
        <v>23</v>
      </c>
      <c r="E16" s="6"/>
    </row>
    <row r="18" spans="2:2" x14ac:dyDescent="0.3">
      <c r="B18" s="2" t="s">
        <v>49</v>
      </c>
    </row>
    <row r="19" spans="2:2" x14ac:dyDescent="0.3">
      <c r="B19" s="2" t="s">
        <v>50</v>
      </c>
    </row>
    <row r="20" spans="2:2" x14ac:dyDescent="0.3">
      <c r="B20" s="2" t="s">
        <v>52</v>
      </c>
    </row>
  </sheetData>
  <dataValidations count="1">
    <dataValidation type="list" allowBlank="1" showInputMessage="1" showErrorMessage="1" sqref="C9" xr:uid="{00000000-0002-0000-0100-000000000000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topLeftCell="B1" workbookViewId="0">
      <selection activeCell="C10" sqref="C10"/>
    </sheetView>
  </sheetViews>
  <sheetFormatPr defaultColWidth="9.109375" defaultRowHeight="14.4" x14ac:dyDescent="0.3"/>
  <cols>
    <col min="1" max="1" width="4" style="2" customWidth="1"/>
    <col min="2" max="2" width="53" style="2" customWidth="1"/>
    <col min="3" max="3" width="14.77734375" style="2" customWidth="1"/>
    <col min="4" max="4" width="42.5546875" style="2" customWidth="1"/>
    <col min="5" max="5" width="28.33203125" style="2" bestFit="1" customWidth="1"/>
    <col min="6" max="16384" width="9.109375" style="2"/>
  </cols>
  <sheetData>
    <row r="1" spans="1:5" ht="25.8" x14ac:dyDescent="0.5">
      <c r="A1" s="1" t="s">
        <v>0</v>
      </c>
    </row>
    <row r="2" spans="1:5" x14ac:dyDescent="0.3">
      <c r="D2" s="3" t="s">
        <v>10</v>
      </c>
      <c r="E2" s="3" t="s">
        <v>11</v>
      </c>
    </row>
    <row r="3" spans="1:5" x14ac:dyDescent="0.3">
      <c r="A3" s="4" t="s">
        <v>1</v>
      </c>
      <c r="B3" s="4" t="s">
        <v>4</v>
      </c>
      <c r="C3" s="5">
        <v>43778</v>
      </c>
      <c r="D3" s="6"/>
      <c r="E3" s="6"/>
    </row>
    <row r="4" spans="1:5" x14ac:dyDescent="0.3">
      <c r="A4" s="4" t="s">
        <v>2</v>
      </c>
      <c r="B4" s="4" t="s">
        <v>5</v>
      </c>
      <c r="C4" s="9" t="s">
        <v>38</v>
      </c>
      <c r="D4" s="6"/>
      <c r="E4" s="6"/>
    </row>
    <row r="5" spans="1:5" x14ac:dyDescent="0.3">
      <c r="A5" s="4" t="s">
        <v>3</v>
      </c>
      <c r="B5" s="4" t="s">
        <v>6</v>
      </c>
      <c r="C5" s="7">
        <v>1.6059000000000001</v>
      </c>
      <c r="D5" s="6" t="s">
        <v>35</v>
      </c>
      <c r="E5" s="8"/>
    </row>
    <row r="6" spans="1:5" x14ac:dyDescent="0.3">
      <c r="A6" s="4" t="s">
        <v>24</v>
      </c>
      <c r="B6" s="4" t="s">
        <v>7</v>
      </c>
      <c r="C6" s="9">
        <v>1.59043</v>
      </c>
      <c r="D6" s="6"/>
      <c r="E6" s="6"/>
    </row>
    <row r="7" spans="1:5" x14ac:dyDescent="0.3">
      <c r="A7" s="4" t="s">
        <v>25</v>
      </c>
      <c r="B7" s="4" t="s">
        <v>8</v>
      </c>
      <c r="C7" s="9">
        <v>2.2880000000000001E-2</v>
      </c>
      <c r="D7" s="14">
        <f>C7*10000</f>
        <v>228.8</v>
      </c>
      <c r="E7" s="6" t="s">
        <v>39</v>
      </c>
    </row>
    <row r="8" spans="1:5" x14ac:dyDescent="0.3">
      <c r="A8" s="4" t="s">
        <v>26</v>
      </c>
      <c r="B8" s="4" t="s">
        <v>9</v>
      </c>
      <c r="C8" s="10">
        <f>C6+(1.2*C7)</f>
        <v>1.6178859999999999</v>
      </c>
      <c r="D8" s="6" t="s">
        <v>37</v>
      </c>
      <c r="E8" s="6" t="s">
        <v>12</v>
      </c>
    </row>
    <row r="9" spans="1:5" x14ac:dyDescent="0.3">
      <c r="A9" s="4"/>
      <c r="B9" s="4" t="s">
        <v>40</v>
      </c>
      <c r="C9" s="11" t="str">
        <f>IF(C8&gt;C5, "YES", "NO")</f>
        <v>YES</v>
      </c>
      <c r="D9" s="6"/>
      <c r="E9" s="6"/>
    </row>
    <row r="10" spans="1:5" x14ac:dyDescent="0.3">
      <c r="A10" s="4" t="s">
        <v>27</v>
      </c>
      <c r="B10" s="4" t="s">
        <v>13</v>
      </c>
      <c r="C10" s="10">
        <f>C5+(2*C7)</f>
        <v>1.6516600000000001</v>
      </c>
      <c r="D10" s="6" t="s">
        <v>14</v>
      </c>
      <c r="E10" s="6" t="s">
        <v>12</v>
      </c>
    </row>
    <row r="11" spans="1:5" ht="28.8" x14ac:dyDescent="0.3">
      <c r="A11" s="4" t="s">
        <v>28</v>
      </c>
      <c r="B11" s="4" t="s">
        <v>15</v>
      </c>
      <c r="C11" s="10">
        <f>C5-C6</f>
        <v>1.5470000000000095E-2</v>
      </c>
      <c r="D11" s="12" t="s">
        <v>34</v>
      </c>
      <c r="E11" s="6">
        <f>C11*10000</f>
        <v>154.70000000000095</v>
      </c>
    </row>
    <row r="12" spans="1:5" x14ac:dyDescent="0.3">
      <c r="A12" s="4" t="s">
        <v>29</v>
      </c>
      <c r="B12" s="4" t="s">
        <v>16</v>
      </c>
      <c r="C12" s="10">
        <v>100</v>
      </c>
      <c r="D12" s="6" t="s">
        <v>36</v>
      </c>
      <c r="E12" s="6"/>
    </row>
    <row r="13" spans="1:5" x14ac:dyDescent="0.3">
      <c r="A13" s="4" t="s">
        <v>30</v>
      </c>
      <c r="B13" s="4" t="s">
        <v>17</v>
      </c>
      <c r="C13" s="10">
        <v>50</v>
      </c>
      <c r="D13" s="6"/>
      <c r="E13" s="6"/>
    </row>
    <row r="14" spans="1:5" x14ac:dyDescent="0.3">
      <c r="A14" s="4" t="s">
        <v>31</v>
      </c>
      <c r="B14" s="4" t="s">
        <v>18</v>
      </c>
      <c r="C14" s="13">
        <f>(C12-C13)/ROUNDDOWN(E11,0)</f>
        <v>0.32467532467532467</v>
      </c>
      <c r="D14" s="6" t="s">
        <v>19</v>
      </c>
      <c r="E14" s="6"/>
    </row>
    <row r="15" spans="1:5" x14ac:dyDescent="0.3">
      <c r="A15" s="4" t="s">
        <v>32</v>
      </c>
      <c r="B15" s="4" t="s">
        <v>21</v>
      </c>
      <c r="C15" s="13">
        <f>2*ROUNDDOWN(D7,0)*ROUNDDOWN(C14,1)</f>
        <v>136.79999999999998</v>
      </c>
      <c r="D15" s="6" t="s">
        <v>20</v>
      </c>
      <c r="E15" s="6"/>
    </row>
    <row r="16" spans="1:5" x14ac:dyDescent="0.3">
      <c r="A16" s="4" t="s">
        <v>33</v>
      </c>
      <c r="B16" s="4" t="s">
        <v>22</v>
      </c>
      <c r="C16" s="13">
        <f>C15/((ROUNDDOWN(C14,1)*ROUNDDOWN(E11,0)))</f>
        <v>2.9610389610389611</v>
      </c>
      <c r="D16" s="6" t="s">
        <v>23</v>
      </c>
      <c r="E16" s="6"/>
    </row>
    <row r="18" spans="2:2" x14ac:dyDescent="0.3">
      <c r="B18" s="2" t="s">
        <v>42</v>
      </c>
    </row>
    <row r="19" spans="2:2" x14ac:dyDescent="0.3">
      <c r="B19" s="2" t="s">
        <v>43</v>
      </c>
    </row>
    <row r="20" spans="2:2" x14ac:dyDescent="0.3">
      <c r="B20" s="2" t="s">
        <v>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workbookViewId="0">
      <selection activeCell="A6" sqref="A6"/>
    </sheetView>
  </sheetViews>
  <sheetFormatPr defaultColWidth="9.109375" defaultRowHeight="14.4" x14ac:dyDescent="0.3"/>
  <cols>
    <col min="1" max="1" width="4" style="2" customWidth="1"/>
    <col min="2" max="2" width="53" style="2" customWidth="1"/>
    <col min="3" max="3" width="14.77734375" style="2" customWidth="1"/>
    <col min="4" max="4" width="42.5546875" style="2" customWidth="1"/>
    <col min="5" max="5" width="28.33203125" style="2" bestFit="1" customWidth="1"/>
    <col min="6" max="16384" width="9.109375" style="2"/>
  </cols>
  <sheetData>
    <row r="1" spans="1:5" ht="25.8" x14ac:dyDescent="0.5">
      <c r="A1" s="1" t="s">
        <v>0</v>
      </c>
    </row>
    <row r="2" spans="1:5" x14ac:dyDescent="0.3">
      <c r="D2" s="3" t="s">
        <v>10</v>
      </c>
      <c r="E2" s="3" t="s">
        <v>11</v>
      </c>
    </row>
    <row r="3" spans="1:5" x14ac:dyDescent="0.3">
      <c r="A3" s="4" t="s">
        <v>1</v>
      </c>
      <c r="B3" s="4" t="s">
        <v>4</v>
      </c>
      <c r="C3" s="5">
        <v>43800</v>
      </c>
      <c r="D3" s="6"/>
      <c r="E3" s="6"/>
    </row>
    <row r="4" spans="1:5" x14ac:dyDescent="0.3">
      <c r="A4" s="4" t="s">
        <v>2</v>
      </c>
      <c r="B4" s="4" t="s">
        <v>5</v>
      </c>
      <c r="C4" s="9" t="s">
        <v>57</v>
      </c>
      <c r="D4" s="6" t="s">
        <v>54</v>
      </c>
      <c r="E4" s="6"/>
    </row>
    <row r="5" spans="1:5" x14ac:dyDescent="0.3">
      <c r="A5" s="4" t="s">
        <v>3</v>
      </c>
      <c r="B5" s="4" t="s">
        <v>6</v>
      </c>
      <c r="C5" s="7">
        <v>1.3280000000000001</v>
      </c>
      <c r="D5" s="6" t="s">
        <v>35</v>
      </c>
      <c r="E5" s="8"/>
    </row>
    <row r="6" spans="1:5" x14ac:dyDescent="0.3">
      <c r="A6" s="4" t="s">
        <v>24</v>
      </c>
      <c r="B6" s="4" t="s">
        <v>7</v>
      </c>
      <c r="C6" s="9">
        <v>1.3333999999999999</v>
      </c>
      <c r="D6" s="6"/>
      <c r="E6" s="6"/>
    </row>
    <row r="7" spans="1:5" x14ac:dyDescent="0.3">
      <c r="A7" s="4" t="s">
        <v>25</v>
      </c>
      <c r="B7" s="4" t="s">
        <v>8</v>
      </c>
      <c r="C7" s="9">
        <v>4.8900000000000002E-3</v>
      </c>
      <c r="D7" s="14">
        <f>C7*10000</f>
        <v>48.900000000000006</v>
      </c>
      <c r="E7" s="6" t="s">
        <v>39</v>
      </c>
    </row>
    <row r="8" spans="1:5" x14ac:dyDescent="0.3">
      <c r="A8" s="4" t="s">
        <v>26</v>
      </c>
      <c r="B8" s="4" t="s">
        <v>9</v>
      </c>
      <c r="C8" s="10">
        <f>C6-(1.2*C7)</f>
        <v>1.3275319999999999</v>
      </c>
      <c r="D8" s="6" t="s">
        <v>37</v>
      </c>
      <c r="E8" s="6" t="s">
        <v>12</v>
      </c>
    </row>
    <row r="9" spans="1:5" x14ac:dyDescent="0.3">
      <c r="A9" s="4"/>
      <c r="B9" s="4" t="s">
        <v>41</v>
      </c>
      <c r="C9" s="11" t="str">
        <f>IF(C8&lt;C5, "YES", "NO")</f>
        <v>YES</v>
      </c>
      <c r="D9" s="6"/>
      <c r="E9" s="6"/>
    </row>
    <row r="10" spans="1:5" x14ac:dyDescent="0.3">
      <c r="A10" s="4" t="s">
        <v>27</v>
      </c>
      <c r="B10" s="4" t="s">
        <v>13</v>
      </c>
      <c r="C10" s="10">
        <f>C5-(2*C7)</f>
        <v>1.3182200000000002</v>
      </c>
      <c r="D10" s="6" t="s">
        <v>14</v>
      </c>
      <c r="E10" s="6" t="s">
        <v>12</v>
      </c>
    </row>
    <row r="11" spans="1:5" ht="28.8" x14ac:dyDescent="0.3">
      <c r="A11" s="4" t="s">
        <v>28</v>
      </c>
      <c r="B11" s="4" t="s">
        <v>15</v>
      </c>
      <c r="C11" s="10">
        <f>C6-C5</f>
        <v>5.3999999999998494E-3</v>
      </c>
      <c r="D11" s="12" t="s">
        <v>34</v>
      </c>
      <c r="E11" s="6">
        <f>C11*10000</f>
        <v>53.999999999998494</v>
      </c>
    </row>
    <row r="12" spans="1:5" x14ac:dyDescent="0.3">
      <c r="A12" s="4" t="s">
        <v>29</v>
      </c>
      <c r="B12" s="4" t="s">
        <v>16</v>
      </c>
      <c r="C12" s="10">
        <v>100</v>
      </c>
      <c r="D12" s="6" t="s">
        <v>36</v>
      </c>
      <c r="E12" s="6"/>
    </row>
    <row r="13" spans="1:5" x14ac:dyDescent="0.3">
      <c r="A13" s="4" t="s">
        <v>30</v>
      </c>
      <c r="B13" s="4" t="s">
        <v>17</v>
      </c>
      <c r="C13" s="10">
        <v>50</v>
      </c>
      <c r="D13" s="6"/>
      <c r="E13" s="6"/>
    </row>
    <row r="14" spans="1:5" x14ac:dyDescent="0.3">
      <c r="A14" s="4" t="s">
        <v>31</v>
      </c>
      <c r="B14" s="4" t="s">
        <v>18</v>
      </c>
      <c r="C14" s="13">
        <f>(C12-C13)/ROUNDDOWN(E11,0)</f>
        <v>0.94339622641509435</v>
      </c>
      <c r="D14" s="6" t="s">
        <v>19</v>
      </c>
      <c r="E14" s="6"/>
    </row>
    <row r="15" spans="1:5" x14ac:dyDescent="0.3">
      <c r="A15" s="4" t="s">
        <v>32</v>
      </c>
      <c r="B15" s="4" t="s">
        <v>21</v>
      </c>
      <c r="C15" s="13">
        <f>2*ROUNDDOWN(D7,0)*ROUNDDOWN(C14,1)</f>
        <v>86.4</v>
      </c>
      <c r="D15" s="6" t="s">
        <v>20</v>
      </c>
      <c r="E15" s="6"/>
    </row>
    <row r="16" spans="1:5" x14ac:dyDescent="0.3">
      <c r="A16" s="4" t="s">
        <v>33</v>
      </c>
      <c r="B16" s="4" t="s">
        <v>22</v>
      </c>
      <c r="C16" s="13">
        <f>C15/((ROUNDDOWN(C14,1)*ROUNDDOWN(E11,0)))</f>
        <v>1.8113207547169812</v>
      </c>
      <c r="D16" s="6" t="s">
        <v>23</v>
      </c>
      <c r="E16" s="6"/>
    </row>
    <row r="18" spans="2:3" x14ac:dyDescent="0.3">
      <c r="B18" s="2" t="s">
        <v>42</v>
      </c>
      <c r="C18" s="17" t="s">
        <v>58</v>
      </c>
    </row>
    <row r="19" spans="2:3" x14ac:dyDescent="0.3">
      <c r="B19" s="2" t="s">
        <v>43</v>
      </c>
      <c r="C19" s="17" t="s">
        <v>59</v>
      </c>
    </row>
    <row r="20" spans="2:3" x14ac:dyDescent="0.3">
      <c r="B20" s="2" t="s">
        <v>52</v>
      </c>
      <c r="C20" s="2">
        <v>1.3327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workbookViewId="0">
      <selection activeCell="C11" sqref="C11"/>
    </sheetView>
  </sheetViews>
  <sheetFormatPr defaultColWidth="9.109375" defaultRowHeight="14.4" x14ac:dyDescent="0.3"/>
  <cols>
    <col min="1" max="1" width="4" style="2" customWidth="1"/>
    <col min="2" max="2" width="53" style="2" customWidth="1"/>
    <col min="3" max="3" width="14.77734375" style="2" customWidth="1"/>
    <col min="4" max="4" width="42.5546875" style="2" customWidth="1"/>
    <col min="5" max="5" width="28.33203125" style="2" bestFit="1" customWidth="1"/>
    <col min="6" max="16384" width="9.109375" style="2"/>
  </cols>
  <sheetData>
    <row r="1" spans="1:5" ht="25.8" x14ac:dyDescent="0.5">
      <c r="A1" s="1" t="s">
        <v>0</v>
      </c>
    </row>
    <row r="2" spans="1:5" x14ac:dyDescent="0.3">
      <c r="D2" s="3" t="s">
        <v>10</v>
      </c>
      <c r="E2" s="3" t="s">
        <v>11</v>
      </c>
    </row>
    <row r="3" spans="1:5" x14ac:dyDescent="0.3">
      <c r="A3" s="4" t="s">
        <v>1</v>
      </c>
      <c r="B3" s="4" t="s">
        <v>4</v>
      </c>
      <c r="C3" s="5">
        <v>43800</v>
      </c>
      <c r="D3" s="6"/>
      <c r="E3" s="6"/>
    </row>
    <row r="4" spans="1:5" x14ac:dyDescent="0.3">
      <c r="A4" s="4" t="s">
        <v>2</v>
      </c>
      <c r="B4" s="4" t="s">
        <v>5</v>
      </c>
      <c r="C4" s="9" t="s">
        <v>55</v>
      </c>
      <c r="D4" s="6" t="s">
        <v>54</v>
      </c>
      <c r="E4" s="6"/>
    </row>
    <row r="5" spans="1:5" x14ac:dyDescent="0.3">
      <c r="A5" s="4" t="s">
        <v>3</v>
      </c>
      <c r="B5" s="4" t="s">
        <v>6</v>
      </c>
      <c r="C5" s="7">
        <v>74.057000000000002</v>
      </c>
      <c r="D5" s="6" t="s">
        <v>35</v>
      </c>
      <c r="E5" s="8"/>
    </row>
    <row r="6" spans="1:5" x14ac:dyDescent="0.3">
      <c r="A6" s="4" t="s">
        <v>24</v>
      </c>
      <c r="B6" s="4" t="s">
        <v>7</v>
      </c>
      <c r="C6" s="9">
        <v>73.27</v>
      </c>
      <c r="D6" s="6"/>
      <c r="E6" s="6"/>
    </row>
    <row r="7" spans="1:5" x14ac:dyDescent="0.3">
      <c r="A7" s="4" t="s">
        <v>25</v>
      </c>
      <c r="B7" s="4" t="s">
        <v>8</v>
      </c>
      <c r="C7" s="9">
        <v>0.55662</v>
      </c>
      <c r="D7" s="14">
        <f>C7*100</f>
        <v>55.661999999999999</v>
      </c>
      <c r="E7" s="6" t="s">
        <v>39</v>
      </c>
    </row>
    <row r="8" spans="1:5" x14ac:dyDescent="0.3">
      <c r="A8" s="4" t="s">
        <v>26</v>
      </c>
      <c r="B8" s="4" t="s">
        <v>9</v>
      </c>
      <c r="C8" s="10">
        <f>C6+(1.2*C7)</f>
        <v>73.937944000000002</v>
      </c>
      <c r="D8" s="6" t="s">
        <v>37</v>
      </c>
      <c r="E8" s="6" t="s">
        <v>12</v>
      </c>
    </row>
    <row r="9" spans="1:5" x14ac:dyDescent="0.3">
      <c r="A9" s="4"/>
      <c r="B9" s="4" t="s">
        <v>40</v>
      </c>
      <c r="C9" s="11" t="str">
        <f>IF(C8&gt;C5, "YES", "NO")</f>
        <v>NO</v>
      </c>
      <c r="D9" s="6"/>
      <c r="E9" s="6"/>
    </row>
    <row r="10" spans="1:5" x14ac:dyDescent="0.3">
      <c r="A10" s="4" t="s">
        <v>27</v>
      </c>
      <c r="B10" s="4" t="s">
        <v>13</v>
      </c>
      <c r="C10" s="10">
        <f>C5+(2*C7)</f>
        <v>75.170240000000007</v>
      </c>
      <c r="D10" s="6" t="s">
        <v>14</v>
      </c>
      <c r="E10" s="6" t="s">
        <v>12</v>
      </c>
    </row>
    <row r="11" spans="1:5" ht="28.8" x14ac:dyDescent="0.3">
      <c r="A11" s="4" t="s">
        <v>28</v>
      </c>
      <c r="B11" s="4" t="s">
        <v>15</v>
      </c>
      <c r="C11" s="10">
        <f>C5-C6</f>
        <v>0.78700000000000614</v>
      </c>
      <c r="D11" s="12" t="s">
        <v>34</v>
      </c>
      <c r="E11" s="6">
        <f>C11*100</f>
        <v>78.700000000000614</v>
      </c>
    </row>
    <row r="12" spans="1:5" x14ac:dyDescent="0.3">
      <c r="A12" s="4" t="s">
        <v>29</v>
      </c>
      <c r="B12" s="4" t="s">
        <v>16</v>
      </c>
      <c r="C12" s="10">
        <v>100</v>
      </c>
      <c r="D12" s="6" t="s">
        <v>36</v>
      </c>
      <c r="E12" s="6"/>
    </row>
    <row r="13" spans="1:5" x14ac:dyDescent="0.3">
      <c r="A13" s="4" t="s">
        <v>30</v>
      </c>
      <c r="B13" s="4" t="s">
        <v>17</v>
      </c>
      <c r="C13" s="10">
        <v>50</v>
      </c>
      <c r="D13" s="6"/>
      <c r="E13" s="6"/>
    </row>
    <row r="14" spans="1:5" x14ac:dyDescent="0.3">
      <c r="A14" s="4" t="s">
        <v>31</v>
      </c>
      <c r="B14" s="4" t="s">
        <v>18</v>
      </c>
      <c r="C14" s="13">
        <f>(C12-C13)/ROUNDDOWN(E11,3)</f>
        <v>0.63532401524777637</v>
      </c>
      <c r="D14" s="6" t="s">
        <v>19</v>
      </c>
      <c r="E14" s="6"/>
    </row>
    <row r="15" spans="1:5" x14ac:dyDescent="0.3">
      <c r="A15" s="4" t="s">
        <v>32</v>
      </c>
      <c r="B15" s="4" t="s">
        <v>21</v>
      </c>
      <c r="C15" s="13">
        <f>2*D7*ROUNDDOWN(C14,1)</f>
        <v>66.794399999999996</v>
      </c>
      <c r="D15" s="6" t="s">
        <v>20</v>
      </c>
      <c r="E15" s="6"/>
    </row>
    <row r="16" spans="1:5" x14ac:dyDescent="0.3">
      <c r="A16" s="4" t="s">
        <v>33</v>
      </c>
      <c r="B16" s="4" t="s">
        <v>22</v>
      </c>
      <c r="C16" s="13">
        <f>C15/((ROUNDDOWN(C14,1)*E11))</f>
        <v>1.4145362134688579</v>
      </c>
      <c r="D16" s="6" t="s">
        <v>23</v>
      </c>
      <c r="E16" s="6"/>
    </row>
    <row r="18" spans="2:2" x14ac:dyDescent="0.3">
      <c r="B18" s="2" t="s">
        <v>42</v>
      </c>
    </row>
    <row r="19" spans="2:2" x14ac:dyDescent="0.3">
      <c r="B19" s="2" t="s">
        <v>43</v>
      </c>
    </row>
    <row r="20" spans="2:2" x14ac:dyDescent="0.3">
      <c r="B20" s="2" t="s">
        <v>53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"/>
  <sheetViews>
    <sheetView workbookViewId="0">
      <selection activeCell="C18" sqref="C18"/>
    </sheetView>
  </sheetViews>
  <sheetFormatPr defaultColWidth="9.109375" defaultRowHeight="14.4" x14ac:dyDescent="0.3"/>
  <cols>
    <col min="1" max="1" width="4" style="2" customWidth="1"/>
    <col min="2" max="2" width="53" style="2" customWidth="1"/>
    <col min="3" max="3" width="14.77734375" style="2" customWidth="1"/>
    <col min="4" max="4" width="42.5546875" style="2" customWidth="1"/>
    <col min="5" max="5" width="28.33203125" style="2" bestFit="1" customWidth="1"/>
    <col min="6" max="16384" width="9.109375" style="2"/>
  </cols>
  <sheetData>
    <row r="1" spans="1:5" ht="25.8" x14ac:dyDescent="0.5">
      <c r="A1" s="1" t="s">
        <v>0</v>
      </c>
    </row>
    <row r="2" spans="1:5" x14ac:dyDescent="0.3">
      <c r="D2" s="3" t="s">
        <v>10</v>
      </c>
      <c r="E2" s="3" t="s">
        <v>11</v>
      </c>
    </row>
    <row r="3" spans="1:5" x14ac:dyDescent="0.3">
      <c r="A3" s="4" t="s">
        <v>1</v>
      </c>
      <c r="B3" s="4" t="s">
        <v>4</v>
      </c>
      <c r="C3" s="5">
        <v>43789</v>
      </c>
      <c r="D3" s="6"/>
      <c r="E3" s="6"/>
    </row>
    <row r="4" spans="1:5" x14ac:dyDescent="0.3">
      <c r="A4" s="4" t="s">
        <v>2</v>
      </c>
      <c r="B4" s="4" t="s">
        <v>5</v>
      </c>
      <c r="C4" s="9" t="s">
        <v>44</v>
      </c>
      <c r="D4" s="6"/>
      <c r="E4" s="6"/>
    </row>
    <row r="5" spans="1:5" x14ac:dyDescent="0.3">
      <c r="A5" s="4" t="s">
        <v>3</v>
      </c>
      <c r="B5" s="4" t="s">
        <v>6</v>
      </c>
      <c r="C5" s="7">
        <v>108.15</v>
      </c>
      <c r="D5" s="6" t="s">
        <v>35</v>
      </c>
      <c r="E5" s="8"/>
    </row>
    <row r="6" spans="1:5" x14ac:dyDescent="0.3">
      <c r="A6" s="4" t="s">
        <v>24</v>
      </c>
      <c r="B6" s="4" t="s">
        <v>7</v>
      </c>
      <c r="C6" s="9">
        <v>108.66</v>
      </c>
      <c r="D6" s="6"/>
      <c r="E6" s="6"/>
    </row>
    <row r="7" spans="1:5" x14ac:dyDescent="0.3">
      <c r="A7" s="4" t="s">
        <v>25</v>
      </c>
      <c r="B7" s="4" t="s">
        <v>8</v>
      </c>
      <c r="C7" s="9">
        <v>0.57999999999999996</v>
      </c>
      <c r="D7" s="14">
        <f>C7*100</f>
        <v>57.999999999999993</v>
      </c>
      <c r="E7" s="6" t="s">
        <v>39</v>
      </c>
    </row>
    <row r="8" spans="1:5" x14ac:dyDescent="0.3">
      <c r="A8" s="4" t="s">
        <v>26</v>
      </c>
      <c r="B8" s="4" t="s">
        <v>9</v>
      </c>
      <c r="C8" s="10">
        <f>C6-(1.2*C7)</f>
        <v>107.964</v>
      </c>
      <c r="D8" s="6" t="s">
        <v>37</v>
      </c>
      <c r="E8" s="6" t="s">
        <v>12</v>
      </c>
    </row>
    <row r="9" spans="1:5" x14ac:dyDescent="0.3">
      <c r="A9" s="4"/>
      <c r="B9" s="4" t="s">
        <v>41</v>
      </c>
      <c r="C9" s="11" t="str">
        <f>IF(C8&lt;C5, "YES", "NO")</f>
        <v>YES</v>
      </c>
      <c r="D9" s="6"/>
      <c r="E9" s="6"/>
    </row>
    <row r="10" spans="1:5" x14ac:dyDescent="0.3">
      <c r="A10" s="4" t="s">
        <v>27</v>
      </c>
      <c r="B10" s="4" t="s">
        <v>13</v>
      </c>
      <c r="C10" s="10">
        <f>C5-(2*C7)</f>
        <v>106.99000000000001</v>
      </c>
      <c r="D10" s="6" t="s">
        <v>14</v>
      </c>
      <c r="E10" s="6" t="s">
        <v>12</v>
      </c>
    </row>
    <row r="11" spans="1:5" ht="28.8" x14ac:dyDescent="0.3">
      <c r="A11" s="4" t="s">
        <v>28</v>
      </c>
      <c r="B11" s="4" t="s">
        <v>15</v>
      </c>
      <c r="C11" s="10">
        <f>C6-C5</f>
        <v>0.50999999999999091</v>
      </c>
      <c r="D11" s="12" t="s">
        <v>34</v>
      </c>
      <c r="E11" s="6">
        <f>C11*100</f>
        <v>50.999999999999091</v>
      </c>
    </row>
    <row r="12" spans="1:5" x14ac:dyDescent="0.3">
      <c r="A12" s="4" t="s">
        <v>29</v>
      </c>
      <c r="B12" s="4" t="s">
        <v>16</v>
      </c>
      <c r="C12" s="10">
        <v>100</v>
      </c>
      <c r="D12" s="6" t="s">
        <v>36</v>
      </c>
      <c r="E12" s="6"/>
    </row>
    <row r="13" spans="1:5" x14ac:dyDescent="0.3">
      <c r="A13" s="4" t="s">
        <v>30</v>
      </c>
      <c r="B13" s="4" t="s">
        <v>17</v>
      </c>
      <c r="C13" s="10">
        <v>50</v>
      </c>
      <c r="D13" s="6"/>
      <c r="E13" s="6"/>
    </row>
    <row r="14" spans="1:5" x14ac:dyDescent="0.3">
      <c r="A14" s="4" t="s">
        <v>31</v>
      </c>
      <c r="B14" s="4" t="s">
        <v>18</v>
      </c>
      <c r="C14" s="13">
        <f>(C12-C13)/ROUNDDOWN(E11,3)</f>
        <v>0.98041138061530608</v>
      </c>
      <c r="D14" s="6" t="s">
        <v>19</v>
      </c>
      <c r="E14" s="6"/>
    </row>
    <row r="15" spans="1:5" x14ac:dyDescent="0.3">
      <c r="A15" s="4" t="s">
        <v>32</v>
      </c>
      <c r="B15" s="4" t="s">
        <v>21</v>
      </c>
      <c r="C15" s="13">
        <f>2*D7*ROUNDDOWN(C14,1)</f>
        <v>104.39999999999999</v>
      </c>
      <c r="D15" s="6" t="s">
        <v>20</v>
      </c>
      <c r="E15" s="6"/>
    </row>
    <row r="16" spans="1:5" x14ac:dyDescent="0.3">
      <c r="A16" s="4" t="s">
        <v>33</v>
      </c>
      <c r="B16" s="4" t="s">
        <v>22</v>
      </c>
      <c r="C16" s="13">
        <f>C15/((ROUNDDOWN(C14,1)*E11))</f>
        <v>2.274509803921609</v>
      </c>
      <c r="D16" s="6" t="s">
        <v>23</v>
      </c>
      <c r="E16" s="6"/>
    </row>
    <row r="18" spans="2:2" x14ac:dyDescent="0.3">
      <c r="B18" s="2" t="s">
        <v>42</v>
      </c>
    </row>
    <row r="19" spans="2:2" x14ac:dyDescent="0.3">
      <c r="B19" s="2" t="s">
        <v>43</v>
      </c>
    </row>
    <row r="20" spans="2:2" x14ac:dyDescent="0.3">
      <c r="B20" s="2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BUY (stocks)</vt:lpstr>
      <vt:lpstr>SELL (stocks)</vt:lpstr>
      <vt:lpstr>BUY (forex)</vt:lpstr>
      <vt:lpstr>SELL (forex)</vt:lpstr>
      <vt:lpstr>BUY (JPY)</vt:lpstr>
      <vt:lpstr>SELL (JPY)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jeffery tan</cp:lastModifiedBy>
  <dcterms:created xsi:type="dcterms:W3CDTF">2016-04-08T16:53:24Z</dcterms:created>
  <dcterms:modified xsi:type="dcterms:W3CDTF">2021-04-05T16:19:39Z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e47c19-e68f-4046-bf94-918d2dcc81ee_Enabled">
    <vt:lpwstr>true</vt:lpwstr>
  </property>
  <property fmtid="{D5CDD505-2E9C-101B-9397-08002B2CF9AE}" pid="3" name="MSIP_Label_a4e47c19-e68f-4046-bf94-918d2dcc81ee_SetDate">
    <vt:lpwstr>2021-03-29T00:41:15Z</vt:lpwstr>
  </property>
  <property fmtid="{D5CDD505-2E9C-101B-9397-08002B2CF9AE}" pid="4" name="MSIP_Label_a4e47c19-e68f-4046-bf94-918d2dcc81ee_Method">
    <vt:lpwstr>Standard</vt:lpwstr>
  </property>
  <property fmtid="{D5CDD505-2E9C-101B-9397-08002B2CF9AE}" pid="5" name="MSIP_Label_a4e47c19-e68f-4046-bf94-918d2dcc81ee_Name">
    <vt:lpwstr>Business Use Only</vt:lpwstr>
  </property>
  <property fmtid="{D5CDD505-2E9C-101B-9397-08002B2CF9AE}" pid="6" name="MSIP_Label_a4e47c19-e68f-4046-bf94-918d2dcc81ee_SiteId">
    <vt:lpwstr>34cd94b5-d86c-447f-8d9b-81b4ff94d329</vt:lpwstr>
  </property>
  <property fmtid="{D5CDD505-2E9C-101B-9397-08002B2CF9AE}" pid="7" name="MSIP_Label_a4e47c19-e68f-4046-bf94-918d2dcc81ee_ActionId">
    <vt:lpwstr>3980358a-e4de-45b0-acff-342a121ee301</vt:lpwstr>
  </property>
  <property fmtid="{D5CDD505-2E9C-101B-9397-08002B2CF9AE}" pid="8" name="MSIP_Label_a4e47c19-e68f-4046-bf94-918d2dcc81ee_ContentBits">
    <vt:lpwstr>0</vt:lpwstr>
  </property>
</Properties>
</file>